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3.39\Services Transversaux\Recherche et Formation Continue\FORMATION Continue\0 -Fonctionnement\Budgets\"/>
    </mc:Choice>
  </mc:AlternateContent>
  <xr:revisionPtr revIDLastSave="0" documentId="13_ncr:1_{1BEEB56B-BB48-42BB-AAF4-CDBDC7A4B4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C37" i="1"/>
  <c r="B58" i="1"/>
  <c r="B34" i="1"/>
  <c r="B54" i="1" s="1"/>
  <c r="C54" i="1" s="1"/>
  <c r="B62" i="1"/>
  <c r="B49" i="1" l="1"/>
  <c r="B68" i="1" s="1"/>
  <c r="B69" i="1" s="1"/>
  <c r="C38" i="1"/>
  <c r="B66" i="1" l="1"/>
  <c r="D14" i="1" l="1"/>
  <c r="D15" i="1"/>
  <c r="E15" i="1" s="1"/>
  <c r="D16" i="1"/>
  <c r="E16" i="1" s="1"/>
  <c r="D13" i="1"/>
  <c r="E13" i="1" s="1"/>
  <c r="B40" i="1" l="1"/>
  <c r="B59" i="1" s="1"/>
  <c r="B45" i="1"/>
  <c r="B60" i="1" s="1"/>
  <c r="D43" i="1"/>
  <c r="E14" i="1"/>
  <c r="B57" i="1" l="1"/>
  <c r="B67" i="1" s="1"/>
  <c r="B70" i="1" s="1"/>
  <c r="D59" i="1"/>
  <c r="G59" i="1"/>
  <c r="D60" i="1"/>
  <c r="G60" i="1" s="1"/>
  <c r="B72" i="1" l="1"/>
  <c r="D70" i="1"/>
  <c r="C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Charlier</author>
  </authors>
  <commentList>
    <comment ref="C23" authorId="0" shapeId="0" xr:uid="{6126307F-2757-4A52-8E01-5FA7284F4E41}">
      <text>
        <r>
          <rPr>
            <b/>
            <sz val="9"/>
            <color indexed="81"/>
            <rFont val="Tahoma"/>
            <charset val="1"/>
          </rPr>
          <t>Nicolas Charlier:</t>
        </r>
        <r>
          <rPr>
            <sz val="9"/>
            <color indexed="81"/>
            <rFont val="Tahoma"/>
            <charset val="1"/>
          </rPr>
          <t xml:space="preserve">
Ce chiffre ne devrait jamais être en-dessous de 10€/h ni au -dessus de 50€/h</t>
        </r>
      </text>
    </comment>
    <comment ref="C24" authorId="0" shapeId="0" xr:uid="{3A914557-D3AE-4BD8-BEBC-51301D0D1F56}">
      <text>
        <r>
          <rPr>
            <b/>
            <sz val="9"/>
            <color indexed="81"/>
            <rFont val="Tahoma"/>
            <charset val="1"/>
          </rPr>
          <t>Nicolas Charlier:</t>
        </r>
        <r>
          <rPr>
            <sz val="9"/>
            <color indexed="81"/>
            <rFont val="Tahoma"/>
            <charset val="1"/>
          </rPr>
          <t xml:space="preserve">
Min : Ce montant ne devrait pas être inférieur au montant payé aux vacataires en FI. Max: 200€ TTC/h et pour des expertises "rares"</t>
        </r>
      </text>
    </comment>
  </commentList>
</comments>
</file>

<file path=xl/sharedStrings.xml><?xml version="1.0" encoding="utf-8"?>
<sst xmlns="http://schemas.openxmlformats.org/spreadsheetml/2006/main" count="88" uniqueCount="77">
  <si>
    <t>Nombre de séances</t>
  </si>
  <si>
    <t>des factures émises</t>
  </si>
  <si>
    <t>Paramètres  à définir par le porteur</t>
  </si>
  <si>
    <t>Seuil de rentabilité</t>
  </si>
  <si>
    <t>soit</t>
  </si>
  <si>
    <t>Tarif conseillé pour les participants</t>
  </si>
  <si>
    <t>Frais fixes</t>
  </si>
  <si>
    <t>inscriptions au prix plein</t>
  </si>
  <si>
    <t xml:space="preserve">Marge brute </t>
  </si>
  <si>
    <t>Calcul de rentabilité</t>
  </si>
  <si>
    <t>Chiffre d'affaires estimé</t>
  </si>
  <si>
    <t>ou</t>
  </si>
  <si>
    <t>pour</t>
  </si>
  <si>
    <t>h/an</t>
  </si>
  <si>
    <t>ETP</t>
  </si>
  <si>
    <t>h pour</t>
  </si>
  <si>
    <t>du volume horaire de formation</t>
  </si>
  <si>
    <t>Coût du porteur détaché</t>
  </si>
  <si>
    <t>h par formation</t>
  </si>
  <si>
    <t>Coût horaire</t>
  </si>
  <si>
    <t>Coût total formateurs indépendants</t>
  </si>
  <si>
    <t>Coût total formateurs détachés</t>
  </si>
  <si>
    <t>Coût du porteur indépendant</t>
  </si>
  <si>
    <t>Calcul Frais de personnel</t>
  </si>
  <si>
    <t>Résultat pour le département</t>
  </si>
  <si>
    <t xml:space="preserve">Paramètres définis par le département </t>
  </si>
  <si>
    <t>Frais généraux (publicité extra, divers…)</t>
  </si>
  <si>
    <t>Volume de formation</t>
  </si>
  <si>
    <t>Formateurs</t>
  </si>
  <si>
    <t xml:space="preserve">Catering par séance par participant </t>
  </si>
  <si>
    <t xml:space="preserve">Frais de copie/logiciel  total par participant </t>
  </si>
  <si>
    <t>Autres Recettes (sponsoring, subsides)</t>
  </si>
  <si>
    <t>Frais kilométriques</t>
  </si>
  <si>
    <t>Budget prévistionnel FC en …</t>
  </si>
  <si>
    <t xml:space="preserve">Paramètres définis par HELMo </t>
  </si>
  <si>
    <t>Conseil</t>
  </si>
  <si>
    <t>Seules les cases vertes sont à compléter</t>
  </si>
  <si>
    <t>Frais variables par participant y compris frais structure</t>
  </si>
  <si>
    <t>h de formation donnée</t>
  </si>
  <si>
    <t>A adapter avec votre coordinateur FC de département</t>
  </si>
  <si>
    <t>Nombre d'heures total de la formation</t>
  </si>
  <si>
    <t>Nombre total de kilomètres pour formateurs</t>
  </si>
  <si>
    <t>Coût horaire formateurs indépendants TVAC</t>
  </si>
  <si>
    <t>Porteur (coordination de la FC)</t>
  </si>
  <si>
    <t>Volume horaire minimal pour le porteur de FC</t>
  </si>
  <si>
    <t>Volume horaire maximal pour le porteur de FC</t>
  </si>
  <si>
    <t>Prix d'inscription total par participant</t>
  </si>
  <si>
    <t>Volume horaire porteur détaché</t>
  </si>
  <si>
    <t>h maximum au total</t>
  </si>
  <si>
    <t xml:space="preserve">Catering total par participant </t>
  </si>
  <si>
    <t>FRAIS FIXES</t>
  </si>
  <si>
    <t>FRAIS VARIABLES</t>
  </si>
  <si>
    <t>RECETTES</t>
  </si>
  <si>
    <t>Temps de préparation alloué aux formateurs détachés</t>
  </si>
  <si>
    <t>Nombre d'heures données par des formateurs détachés</t>
  </si>
  <si>
    <t>Nombre d'heures données par des formateurs indépendants</t>
  </si>
  <si>
    <t>heures de prestation</t>
  </si>
  <si>
    <t>Statut du formateur détaché</t>
  </si>
  <si>
    <t>Coût horaire du formateur détaché</t>
  </si>
  <si>
    <t>Coûts Moyen Brut Pondérés définis par FWB</t>
  </si>
  <si>
    <t>Maitre Assistant TL</t>
  </si>
  <si>
    <t>Maitre Assistant TC</t>
  </si>
  <si>
    <t>Maitre Formation pratique</t>
  </si>
  <si>
    <t>Chargé de cours</t>
  </si>
  <si>
    <t>Coût horaire porteur détaché</t>
  </si>
  <si>
    <t>Nombre d'heures par séance</t>
  </si>
  <si>
    <t>MAJ Doc</t>
  </si>
  <si>
    <t>Tous les montants doivent être indiqués TVAC</t>
  </si>
  <si>
    <t>Statut du porteur détaché</t>
  </si>
  <si>
    <t>par heure de formation reçue</t>
  </si>
  <si>
    <t>TVAC par heure de formation donnée</t>
  </si>
  <si>
    <t>Participation aux Frais Généraux (PFG)</t>
  </si>
  <si>
    <t>Prix payé à l'heure</t>
  </si>
  <si>
    <t>Nombre de participants estimé au prix plein</t>
  </si>
  <si>
    <t>participants au prix plein</t>
  </si>
  <si>
    <t>Salaire max conseillé pour les formateurs indépendants</t>
  </si>
  <si>
    <t>Tarif kilométrique 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</si>
</sst>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\ &quot;€&quot;;[Red]\-#,##0.0\ &quot;€&quot;"/>
    <numFmt numFmtId="166" formatCode="0.0%"/>
    <numFmt numFmtId="167" formatCode="_-* #,##0\ &quot;€&quot;_-;\-* #,##0\ &quot;€&quot;_-;_-* &quot;-&quot;??\ &quot;€&quot;_-;_-@_-"/>
    <numFmt numFmtId="168" formatCode="_-* #,##0.0\ &quot;€&quot;_-;\-* #,##0.0\ &quot;€&quot;_-;_-* &quot;-&quot;??\ &quot;€&quot;_-;_-@_-"/>
    <numFmt numFmtId="169" formatCode="#,##0.0000\ &quot;€&quot;;[Red]\-#,##0.00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8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5" fillId="0" borderId="0" xfId="0" applyFont="1"/>
    <xf numFmtId="0" fontId="3" fillId="2" borderId="7" xfId="0" applyFont="1" applyFill="1" applyBorder="1"/>
    <xf numFmtId="9" fontId="0" fillId="2" borderId="4" xfId="1" applyFont="1" applyFill="1" applyBorder="1"/>
    <xf numFmtId="0" fontId="0" fillId="0" borderId="1" xfId="0" applyBorder="1"/>
    <xf numFmtId="6" fontId="0" fillId="0" borderId="1" xfId="0" applyNumberFormat="1" applyBorder="1"/>
    <xf numFmtId="0" fontId="0" fillId="0" borderId="1" xfId="0" applyFill="1" applyBorder="1"/>
    <xf numFmtId="0" fontId="0" fillId="0" borderId="11" xfId="0" applyBorder="1"/>
    <xf numFmtId="0" fontId="0" fillId="0" borderId="12" xfId="0" applyBorder="1"/>
    <xf numFmtId="0" fontId="0" fillId="0" borderId="11" xfId="0" applyFont="1" applyFill="1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6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9" fontId="0" fillId="0" borderId="6" xfId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4" fontId="0" fillId="0" borderId="1" xfId="3" applyFont="1" applyBorder="1"/>
    <xf numFmtId="6" fontId="0" fillId="0" borderId="0" xfId="0" applyNumberFormat="1"/>
    <xf numFmtId="164" fontId="2" fillId="0" borderId="0" xfId="2" applyFont="1"/>
    <xf numFmtId="166" fontId="0" fillId="3" borderId="1" xfId="1" applyNumberFormat="1" applyFont="1" applyFill="1" applyBorder="1"/>
    <xf numFmtId="0" fontId="0" fillId="0" borderId="21" xfId="0" applyBorder="1"/>
    <xf numFmtId="0" fontId="2" fillId="0" borderId="14" xfId="0" applyFont="1" applyBorder="1"/>
    <xf numFmtId="44" fontId="0" fillId="0" borderId="17" xfId="3" applyFont="1" applyBorder="1"/>
    <xf numFmtId="44" fontId="0" fillId="0" borderId="12" xfId="3" applyFont="1" applyBorder="1"/>
    <xf numFmtId="165" fontId="0" fillId="0" borderId="1" xfId="0" applyNumberFormat="1" applyBorder="1"/>
    <xf numFmtId="0" fontId="0" fillId="0" borderId="24" xfId="0" applyBorder="1"/>
    <xf numFmtId="0" fontId="2" fillId="0" borderId="2" xfId="0" applyFont="1" applyBorder="1"/>
    <xf numFmtId="0" fontId="2" fillId="0" borderId="22" xfId="0" applyFont="1" applyBorder="1"/>
    <xf numFmtId="0" fontId="3" fillId="2" borderId="10" xfId="0" applyFont="1" applyFill="1" applyBorder="1"/>
    <xf numFmtId="0" fontId="0" fillId="0" borderId="26" xfId="0" applyFont="1" applyFill="1" applyBorder="1"/>
    <xf numFmtId="0" fontId="0" fillId="0" borderId="27" xfId="0" applyFill="1" applyBorder="1"/>
    <xf numFmtId="0" fontId="0" fillId="0" borderId="27" xfId="0" applyBorder="1"/>
    <xf numFmtId="0" fontId="0" fillId="0" borderId="28" xfId="0" applyBorder="1"/>
    <xf numFmtId="166" fontId="0" fillId="3" borderId="6" xfId="1" applyNumberFormat="1" applyFont="1" applyFill="1" applyBorder="1"/>
    <xf numFmtId="0" fontId="6" fillId="0" borderId="0" xfId="0" applyFont="1" applyBorder="1"/>
    <xf numFmtId="6" fontId="6" fillId="0" borderId="0" xfId="0" applyNumberFormat="1" applyFont="1" applyBorder="1"/>
    <xf numFmtId="44" fontId="6" fillId="0" borderId="0" xfId="3" applyFont="1" applyBorder="1"/>
    <xf numFmtId="0" fontId="6" fillId="0" borderId="0" xfId="0" applyFont="1"/>
    <xf numFmtId="0" fontId="4" fillId="0" borderId="0" xfId="0" applyFont="1"/>
    <xf numFmtId="0" fontId="4" fillId="0" borderId="7" xfId="0" applyFont="1" applyBorder="1" applyAlignment="1"/>
    <xf numFmtId="0" fontId="4" fillId="0" borderId="8" xfId="0" applyFont="1" applyBorder="1" applyAlignment="1"/>
    <xf numFmtId="9" fontId="0" fillId="0" borderId="19" xfId="1" applyFont="1" applyBorder="1"/>
    <xf numFmtId="0" fontId="0" fillId="0" borderId="23" xfId="0" applyBorder="1" applyAlignment="1">
      <alignment horizontal="right"/>
    </xf>
    <xf numFmtId="0" fontId="7" fillId="0" borderId="25" xfId="0" applyFont="1" applyBorder="1"/>
    <xf numFmtId="169" fontId="0" fillId="0" borderId="1" xfId="0" applyNumberFormat="1" applyBorder="1"/>
    <xf numFmtId="44" fontId="3" fillId="2" borderId="7" xfId="0" applyNumberFormat="1" applyFont="1" applyFill="1" applyBorder="1"/>
    <xf numFmtId="0" fontId="4" fillId="2" borderId="4" xfId="0" applyFont="1" applyFill="1" applyBorder="1"/>
    <xf numFmtId="0" fontId="2" fillId="0" borderId="0" xfId="0" applyFont="1"/>
    <xf numFmtId="0" fontId="0" fillId="4" borderId="1" xfId="0" applyFill="1" applyBorder="1"/>
    <xf numFmtId="6" fontId="0" fillId="5" borderId="16" xfId="0" applyNumberFormat="1" applyFill="1" applyBorder="1"/>
    <xf numFmtId="6" fontId="0" fillId="5" borderId="1" xfId="0" applyNumberFormat="1" applyFill="1" applyBorder="1"/>
    <xf numFmtId="0" fontId="0" fillId="5" borderId="1" xfId="0" applyFill="1" applyBorder="1"/>
    <xf numFmtId="9" fontId="0" fillId="5" borderId="27" xfId="0" applyNumberFormat="1" applyFill="1" applyBorder="1"/>
    <xf numFmtId="9" fontId="4" fillId="2" borderId="4" xfId="1" applyFont="1" applyFill="1" applyBorder="1"/>
    <xf numFmtId="0" fontId="2" fillId="0" borderId="6" xfId="0" applyFont="1" applyBorder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8" fillId="4" borderId="16" xfId="0" applyFont="1" applyFill="1" applyBorder="1" applyAlignment="1">
      <alignment horizontal="right" vertical="center"/>
    </xf>
    <xf numFmtId="0" fontId="9" fillId="0" borderId="0" xfId="0" applyFont="1" applyBorder="1"/>
    <xf numFmtId="0" fontId="4" fillId="0" borderId="26" xfId="0" applyFont="1" applyBorder="1"/>
    <xf numFmtId="168" fontId="0" fillId="4" borderId="27" xfId="3" applyNumberFormat="1" applyFont="1" applyFill="1" applyBorder="1"/>
    <xf numFmtId="165" fontId="0" fillId="4" borderId="16" xfId="0" applyNumberFormat="1" applyFill="1" applyBorder="1"/>
    <xf numFmtId="0" fontId="9" fillId="0" borderId="6" xfId="0" applyFont="1" applyBorder="1"/>
    <xf numFmtId="165" fontId="0" fillId="4" borderId="1" xfId="0" applyNumberFormat="1" applyFill="1" applyBorder="1"/>
    <xf numFmtId="165" fontId="2" fillId="0" borderId="6" xfId="0" applyNumberFormat="1" applyFont="1" applyBorder="1"/>
    <xf numFmtId="0" fontId="0" fillId="4" borderId="2" xfId="0" applyFill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8" fontId="2" fillId="0" borderId="8" xfId="0" applyNumberFormat="1" applyFont="1" applyBorder="1" applyAlignment="1"/>
    <xf numFmtId="0" fontId="2" fillId="0" borderId="8" xfId="0" applyFont="1" applyBorder="1" applyAlignment="1"/>
    <xf numFmtId="0" fontId="2" fillId="0" borderId="9" xfId="0" applyFont="1" applyBorder="1"/>
    <xf numFmtId="0" fontId="10" fillId="0" borderId="12" xfId="0" applyFont="1" applyBorder="1"/>
    <xf numFmtId="167" fontId="4" fillId="0" borderId="1" xfId="3" applyNumberFormat="1" applyFont="1" applyBorder="1"/>
    <xf numFmtId="165" fontId="0" fillId="4" borderId="6" xfId="0" applyNumberFormat="1" applyFill="1" applyBorder="1"/>
    <xf numFmtId="0" fontId="4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1" fontId="0" fillId="6" borderId="23" xfId="0" applyNumberFormat="1" applyFill="1" applyBorder="1"/>
    <xf numFmtId="16" fontId="0" fillId="0" borderId="0" xfId="0" applyNumberFormat="1"/>
    <xf numFmtId="44" fontId="0" fillId="0" borderId="19" xfId="3" applyFont="1" applyBorder="1"/>
    <xf numFmtId="166" fontId="0" fillId="3" borderId="19" xfId="1" applyNumberFormat="1" applyFont="1" applyFill="1" applyBorder="1"/>
    <xf numFmtId="168" fontId="0" fillId="6" borderId="23" xfId="3" applyNumberFormat="1" applyFont="1" applyFill="1" applyBorder="1"/>
    <xf numFmtId="0" fontId="4" fillId="2" borderId="4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8" fontId="0" fillId="0" borderId="6" xfId="3" applyNumberFormat="1" applyFont="1" applyBorder="1"/>
    <xf numFmtId="44" fontId="9" fillId="0" borderId="1" xfId="3" applyFont="1" applyBorder="1" applyAlignment="1"/>
    <xf numFmtId="14" fontId="0" fillId="0" borderId="0" xfId="0" applyNumberForma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23" xfId="0" applyBorder="1"/>
    <xf numFmtId="165" fontId="7" fillId="0" borderId="23" xfId="0" applyNumberFormat="1" applyFont="1" applyBorder="1"/>
    <xf numFmtId="165" fontId="2" fillId="0" borderId="6" xfId="3" applyNumberFormat="1" applyFont="1" applyBorder="1"/>
    <xf numFmtId="0" fontId="0" fillId="0" borderId="39" xfId="0" applyBorder="1"/>
    <xf numFmtId="44" fontId="9" fillId="0" borderId="19" xfId="3" applyFont="1" applyBorder="1" applyAlignment="1"/>
    <xf numFmtId="0" fontId="4" fillId="0" borderId="25" xfId="0" applyFont="1" applyBorder="1"/>
    <xf numFmtId="6" fontId="0" fillId="4" borderId="23" xfId="0" applyNumberFormat="1" applyFill="1" applyBorder="1"/>
    <xf numFmtId="0" fontId="9" fillId="0" borderId="33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44" fontId="9" fillId="0" borderId="33" xfId="3" applyFont="1" applyBorder="1" applyAlignment="1">
      <alignment horizontal="left"/>
    </xf>
    <xf numFmtId="44" fontId="9" fillId="0" borderId="30" xfId="3" applyFont="1" applyBorder="1" applyAlignment="1">
      <alignment horizontal="left"/>
    </xf>
    <xf numFmtId="44" fontId="9" fillId="0" borderId="34" xfId="3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9" fillId="0" borderId="31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4" xfId="0" applyFont="1" applyBorder="1" applyAlignment="1">
      <alignment horizontal="center"/>
    </xf>
  </cellXfs>
  <cellStyles count="4">
    <cellStyle name="Milliers" xfId="2" builtinId="3"/>
    <cellStyle name="Monétaire" xfId="3" builtinId="4"/>
    <cellStyle name="Normal" xfId="0" builtinId="0"/>
    <cellStyle name="Pourcentag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398852</xdr:colOff>
      <xdr:row>8</xdr:row>
      <xdr:rowOff>57222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9094" cy="1508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72"/>
  <sheetViews>
    <sheetView tabSelected="1" zoomScale="110" zoomScaleNormal="110" workbookViewId="0">
      <selection activeCell="H29" sqref="H29"/>
    </sheetView>
  </sheetViews>
  <sheetFormatPr baseColWidth="10" defaultRowHeight="14.4" x14ac:dyDescent="0.3"/>
  <cols>
    <col min="1" max="1" width="48.88671875" customWidth="1"/>
    <col min="2" max="2" width="16.21875" customWidth="1"/>
    <col min="3" max="3" width="8.88671875" customWidth="1"/>
    <col min="4" max="4" width="9.5546875" bestFit="1" customWidth="1"/>
    <col min="5" max="5" width="20.21875" customWidth="1"/>
    <col min="6" max="6" width="11.6640625" customWidth="1"/>
    <col min="7" max="7" width="12.44140625" bestFit="1" customWidth="1"/>
  </cols>
  <sheetData>
    <row r="7" spans="1:6" x14ac:dyDescent="0.3">
      <c r="D7" t="s">
        <v>66</v>
      </c>
      <c r="E7" s="98">
        <v>45673</v>
      </c>
    </row>
    <row r="8" spans="1:6" x14ac:dyDescent="0.3">
      <c r="E8" s="99" t="s">
        <v>67</v>
      </c>
    </row>
    <row r="10" spans="1:6" ht="18" x14ac:dyDescent="0.35">
      <c r="A10" s="6" t="s">
        <v>33</v>
      </c>
      <c r="B10" s="27"/>
    </row>
    <row r="11" spans="1:6" ht="15" thickBot="1" x14ac:dyDescent="0.35"/>
    <row r="12" spans="1:6" ht="16.2" thickBot="1" x14ac:dyDescent="0.35">
      <c r="A12" s="3" t="s">
        <v>59</v>
      </c>
      <c r="B12" s="93">
        <v>2025</v>
      </c>
      <c r="C12" s="93"/>
      <c r="D12" s="93" t="s">
        <v>13</v>
      </c>
      <c r="E12" s="93" t="s">
        <v>19</v>
      </c>
    </row>
    <row r="13" spans="1:6" x14ac:dyDescent="0.3">
      <c r="A13" s="17" t="s">
        <v>61</v>
      </c>
      <c r="B13" s="18">
        <v>87281</v>
      </c>
      <c r="C13" s="19" t="s">
        <v>12</v>
      </c>
      <c r="D13" s="19">
        <f>35*40</f>
        <v>1400</v>
      </c>
      <c r="E13" s="32">
        <f>B13/D13</f>
        <v>62.34357142857143</v>
      </c>
      <c r="F13" s="100"/>
    </row>
    <row r="14" spans="1:6" x14ac:dyDescent="0.3">
      <c r="A14" s="12" t="s">
        <v>60</v>
      </c>
      <c r="B14" s="10">
        <v>83772</v>
      </c>
      <c r="C14" s="9" t="s">
        <v>12</v>
      </c>
      <c r="D14" s="9">
        <f t="shared" ref="D14:D16" si="0">35*40</f>
        <v>1400</v>
      </c>
      <c r="E14" s="33">
        <f>B14/D14</f>
        <v>59.837142857142858</v>
      </c>
    </row>
    <row r="15" spans="1:6" x14ac:dyDescent="0.3">
      <c r="A15" s="12" t="s">
        <v>62</v>
      </c>
      <c r="B15" s="10">
        <v>76620</v>
      </c>
      <c r="C15" s="9" t="s">
        <v>12</v>
      </c>
      <c r="D15" s="9">
        <f t="shared" si="0"/>
        <v>1400</v>
      </c>
      <c r="E15" s="33">
        <f>B15/D15</f>
        <v>54.728571428571428</v>
      </c>
    </row>
    <row r="16" spans="1:6" x14ac:dyDescent="0.3">
      <c r="A16" s="12" t="s">
        <v>63</v>
      </c>
      <c r="B16" s="10">
        <v>106172</v>
      </c>
      <c r="C16" s="9" t="s">
        <v>12</v>
      </c>
      <c r="D16" s="9">
        <f t="shared" si="0"/>
        <v>1400</v>
      </c>
      <c r="E16" s="33">
        <f>B16/D16</f>
        <v>75.837142857142851</v>
      </c>
    </row>
    <row r="17" spans="1:8" s="47" customFormat="1" ht="15" thickBot="1" x14ac:dyDescent="0.35">
      <c r="A17" s="44"/>
      <c r="B17" s="45"/>
      <c r="C17" s="44"/>
      <c r="D17" s="44"/>
      <c r="E17" s="44"/>
      <c r="F17" s="46"/>
    </row>
    <row r="18" spans="1:8" s="47" customFormat="1" ht="15.6" x14ac:dyDescent="0.3">
      <c r="A18" s="3" t="s">
        <v>34</v>
      </c>
      <c r="B18" s="8"/>
      <c r="C18" s="4"/>
      <c r="D18" s="4"/>
      <c r="E18" s="5"/>
      <c r="F18" s="46"/>
    </row>
    <row r="19" spans="1:8" s="47" customFormat="1" x14ac:dyDescent="0.3">
      <c r="A19" s="12" t="s">
        <v>76</v>
      </c>
      <c r="B19" s="54">
        <v>0.4269</v>
      </c>
      <c r="C19" s="9"/>
      <c r="D19" s="9"/>
      <c r="E19" s="13"/>
      <c r="F19" s="46"/>
      <c r="G19" s="44"/>
    </row>
    <row r="20" spans="1:8" ht="15" thickBot="1" x14ac:dyDescent="0.35">
      <c r="A20" s="21" t="s">
        <v>71</v>
      </c>
      <c r="B20" s="22">
        <v>0.15</v>
      </c>
      <c r="C20" s="15" t="s">
        <v>1</v>
      </c>
      <c r="D20" s="15"/>
      <c r="E20" s="16"/>
    </row>
    <row r="21" spans="1:8" ht="15" thickBot="1" x14ac:dyDescent="0.35">
      <c r="B21" s="1"/>
    </row>
    <row r="22" spans="1:8" ht="16.2" thickBot="1" x14ac:dyDescent="0.35">
      <c r="A22" s="3" t="s">
        <v>25</v>
      </c>
      <c r="B22" s="63" t="s">
        <v>39</v>
      </c>
      <c r="C22" s="4"/>
      <c r="D22" s="4"/>
      <c r="E22" s="5"/>
    </row>
    <row r="23" spans="1:8" x14ac:dyDescent="0.3">
      <c r="A23" s="17" t="s">
        <v>5</v>
      </c>
      <c r="B23" s="59">
        <v>20</v>
      </c>
      <c r="C23" s="19" t="s">
        <v>69</v>
      </c>
      <c r="D23" s="19"/>
      <c r="E23" s="20"/>
    </row>
    <row r="24" spans="1:8" x14ac:dyDescent="0.3">
      <c r="A24" s="14" t="s">
        <v>75</v>
      </c>
      <c r="B24" s="60">
        <v>121</v>
      </c>
      <c r="C24" s="9" t="s">
        <v>70</v>
      </c>
      <c r="D24" s="9"/>
      <c r="E24" s="13"/>
    </row>
    <row r="25" spans="1:8" x14ac:dyDescent="0.3">
      <c r="A25" s="14" t="s">
        <v>53</v>
      </c>
      <c r="B25" s="61">
        <v>1</v>
      </c>
      <c r="C25" s="11" t="s">
        <v>15</v>
      </c>
      <c r="D25" s="9">
        <v>1</v>
      </c>
      <c r="E25" s="13" t="s">
        <v>38</v>
      </c>
      <c r="F25" s="57"/>
    </row>
    <row r="26" spans="1:8" x14ac:dyDescent="0.3">
      <c r="A26" s="14" t="s">
        <v>44</v>
      </c>
      <c r="B26" s="61">
        <v>5</v>
      </c>
      <c r="C26" s="11" t="s">
        <v>18</v>
      </c>
      <c r="D26" s="9"/>
      <c r="E26" s="13"/>
    </row>
    <row r="27" spans="1:8" ht="15" thickBot="1" x14ac:dyDescent="0.35">
      <c r="A27" s="39" t="s">
        <v>45</v>
      </c>
      <c r="B27" s="62">
        <v>0.33</v>
      </c>
      <c r="C27" s="40" t="s">
        <v>16</v>
      </c>
      <c r="D27" s="41"/>
      <c r="E27" s="42"/>
    </row>
    <row r="28" spans="1:8" ht="15" thickBot="1" x14ac:dyDescent="0.35"/>
    <row r="29" spans="1:8" ht="16.2" thickBot="1" x14ac:dyDescent="0.35">
      <c r="A29" s="3" t="s">
        <v>2</v>
      </c>
      <c r="B29" s="56" t="s">
        <v>36</v>
      </c>
      <c r="C29" s="4"/>
      <c r="D29" s="4"/>
      <c r="E29" s="5"/>
      <c r="H29" s="2"/>
    </row>
    <row r="30" spans="1:8" ht="16.2" thickBot="1" x14ac:dyDescent="0.35">
      <c r="A30" s="3" t="s">
        <v>50</v>
      </c>
      <c r="B30" s="56"/>
      <c r="C30" s="4"/>
      <c r="D30" s="4"/>
      <c r="E30" s="5"/>
      <c r="H30" s="2"/>
    </row>
    <row r="31" spans="1:8" ht="15" thickBot="1" x14ac:dyDescent="0.35">
      <c r="A31" s="65" t="s">
        <v>27</v>
      </c>
      <c r="B31" s="66"/>
      <c r="C31" s="66"/>
      <c r="D31" s="66"/>
      <c r="E31" s="67"/>
      <c r="H31" s="2"/>
    </row>
    <row r="32" spans="1:8" x14ac:dyDescent="0.3">
      <c r="A32" s="17" t="s">
        <v>0</v>
      </c>
      <c r="B32" s="68">
        <v>1</v>
      </c>
      <c r="C32" s="111"/>
      <c r="D32" s="112"/>
      <c r="E32" s="113"/>
      <c r="G32" s="89"/>
    </row>
    <row r="33" spans="1:5" x14ac:dyDescent="0.3">
      <c r="A33" s="12" t="s">
        <v>65</v>
      </c>
      <c r="B33" s="58">
        <v>7</v>
      </c>
      <c r="C33" s="114"/>
      <c r="D33" s="115"/>
      <c r="E33" s="116"/>
    </row>
    <row r="34" spans="1:5" ht="15" thickBot="1" x14ac:dyDescent="0.35">
      <c r="A34" s="21" t="s">
        <v>40</v>
      </c>
      <c r="B34" s="64">
        <f>B33*B32</f>
        <v>7</v>
      </c>
      <c r="C34" s="117"/>
      <c r="D34" s="118"/>
      <c r="E34" s="119"/>
    </row>
    <row r="35" spans="1:5" ht="15" thickBot="1" x14ac:dyDescent="0.35">
      <c r="A35" s="49" t="s">
        <v>28</v>
      </c>
      <c r="B35" s="50"/>
      <c r="C35" s="94"/>
      <c r="D35" s="94"/>
      <c r="E35" s="95"/>
    </row>
    <row r="36" spans="1:5" x14ac:dyDescent="0.3">
      <c r="A36" s="30" t="s">
        <v>55</v>
      </c>
      <c r="B36" s="76">
        <v>7</v>
      </c>
      <c r="C36" s="120"/>
      <c r="D36" s="121"/>
      <c r="E36" s="122"/>
    </row>
    <row r="37" spans="1:5" x14ac:dyDescent="0.3">
      <c r="A37" s="12" t="s">
        <v>42</v>
      </c>
      <c r="B37" s="58">
        <v>110</v>
      </c>
      <c r="C37" s="108" t="str">
        <f>IF(B37=0," ",IF(B37&gt;B24,"Au-dessus de la norme","Dans la norme"))</f>
        <v>Dans la norme</v>
      </c>
      <c r="D37" s="109"/>
      <c r="E37" s="110"/>
    </row>
    <row r="38" spans="1:5" x14ac:dyDescent="0.3">
      <c r="A38" s="12" t="s">
        <v>54</v>
      </c>
      <c r="B38" s="58"/>
      <c r="C38" s="108" t="str">
        <f>IF(B38+B36&gt;B34,"Le nombre d'heures des formateurs dépasse le nombre d'heures de formation","")</f>
        <v/>
      </c>
      <c r="D38" s="109"/>
      <c r="E38" s="110"/>
    </row>
    <row r="39" spans="1:5" x14ac:dyDescent="0.3">
      <c r="A39" s="12" t="s">
        <v>57</v>
      </c>
      <c r="B39" s="58" t="s">
        <v>61</v>
      </c>
      <c r="C39" s="108"/>
      <c r="D39" s="109"/>
      <c r="E39" s="110"/>
    </row>
    <row r="40" spans="1:5" x14ac:dyDescent="0.3">
      <c r="A40" s="12" t="s">
        <v>58</v>
      </c>
      <c r="B40" s="97">
        <f>VLOOKUP(B39,$A$13:$E$16,5)</f>
        <v>62.34357142857143</v>
      </c>
      <c r="C40" s="123"/>
      <c r="D40" s="124"/>
      <c r="E40" s="125"/>
    </row>
    <row r="41" spans="1:5" ht="15" thickBot="1" x14ac:dyDescent="0.35">
      <c r="A41" s="12" t="s">
        <v>41</v>
      </c>
      <c r="B41" s="58"/>
      <c r="C41" s="117"/>
      <c r="D41" s="118"/>
      <c r="E41" s="119"/>
    </row>
    <row r="42" spans="1:5" ht="15" thickBot="1" x14ac:dyDescent="0.35">
      <c r="A42" s="49" t="s">
        <v>43</v>
      </c>
      <c r="B42" s="79"/>
      <c r="C42" s="80"/>
      <c r="D42" s="79"/>
      <c r="E42" s="81"/>
    </row>
    <row r="43" spans="1:5" x14ac:dyDescent="0.3">
      <c r="A43" s="30" t="s">
        <v>47</v>
      </c>
      <c r="B43" s="76"/>
      <c r="C43" s="77" t="s">
        <v>35</v>
      </c>
      <c r="D43" s="78">
        <f>IF(B34*B27&lt;B26,B26,B34*B27)</f>
        <v>5</v>
      </c>
      <c r="E43" s="82" t="s">
        <v>48</v>
      </c>
    </row>
    <row r="44" spans="1:5" x14ac:dyDescent="0.3">
      <c r="A44" s="30" t="s">
        <v>68</v>
      </c>
      <c r="B44" s="58" t="s">
        <v>61</v>
      </c>
      <c r="C44" s="108"/>
      <c r="D44" s="109"/>
      <c r="E44" s="110"/>
    </row>
    <row r="45" spans="1:5" ht="15" thickBot="1" x14ac:dyDescent="0.35">
      <c r="A45" s="104" t="s">
        <v>64</v>
      </c>
      <c r="B45" s="105">
        <f>VLOOKUP(B44,$A$13:$E$16,5)</f>
        <v>62.34357142857143</v>
      </c>
      <c r="C45" s="126"/>
      <c r="D45" s="127"/>
      <c r="E45" s="128"/>
    </row>
    <row r="46" spans="1:5" ht="15" thickBot="1" x14ac:dyDescent="0.35">
      <c r="A46" s="106" t="s">
        <v>26</v>
      </c>
      <c r="B46" s="107"/>
      <c r="C46" s="132"/>
      <c r="D46" s="133"/>
      <c r="E46" s="134"/>
    </row>
    <row r="47" spans="1:5" ht="16.2" thickBot="1" x14ac:dyDescent="0.35">
      <c r="A47" s="3" t="s">
        <v>51</v>
      </c>
      <c r="B47" s="56"/>
      <c r="C47" s="4"/>
      <c r="D47" s="4"/>
      <c r="E47" s="5"/>
    </row>
    <row r="48" spans="1:5" s="48" customFormat="1" x14ac:dyDescent="0.3">
      <c r="A48" s="17" t="s">
        <v>29</v>
      </c>
      <c r="B48" s="72"/>
      <c r="C48" s="135"/>
      <c r="D48" s="136"/>
      <c r="E48" s="137"/>
    </row>
    <row r="49" spans="1:8" s="48" customFormat="1" x14ac:dyDescent="0.3">
      <c r="A49" s="12" t="s">
        <v>49</v>
      </c>
      <c r="B49" s="83">
        <f>B48*$B$32</f>
        <v>0</v>
      </c>
      <c r="C49" s="138"/>
      <c r="D49" s="139"/>
      <c r="E49" s="140"/>
      <c r="F49" s="69"/>
    </row>
    <row r="50" spans="1:8" ht="15" thickBot="1" x14ac:dyDescent="0.35">
      <c r="A50" s="21" t="s">
        <v>30</v>
      </c>
      <c r="B50" s="84"/>
      <c r="C50" s="141"/>
      <c r="D50" s="142"/>
      <c r="E50" s="143"/>
    </row>
    <row r="51" spans="1:8" ht="16.2" thickBot="1" x14ac:dyDescent="0.35">
      <c r="A51" s="7" t="s">
        <v>52</v>
      </c>
      <c r="B51" s="85"/>
      <c r="C51" s="86"/>
      <c r="D51" s="86"/>
      <c r="E51" s="87"/>
    </row>
    <row r="52" spans="1:8" x14ac:dyDescent="0.3">
      <c r="A52" s="30" t="s">
        <v>73</v>
      </c>
      <c r="B52" s="76">
        <v>5</v>
      </c>
      <c r="C52" s="144" t="str">
        <f>IF(D70&lt;0,"Pas rentable",IF(B52&gt;D70,"Rentable","Pas rentable"))</f>
        <v>Pas rentable</v>
      </c>
      <c r="D52" s="145"/>
      <c r="E52" s="146"/>
    </row>
    <row r="53" spans="1:8" x14ac:dyDescent="0.3">
      <c r="A53" s="12" t="s">
        <v>46</v>
      </c>
      <c r="B53" s="74">
        <v>150</v>
      </c>
      <c r="C53" s="147"/>
      <c r="D53" s="148"/>
      <c r="E53" s="149"/>
    </row>
    <row r="54" spans="1:8" ht="15" thickBot="1" x14ac:dyDescent="0.35">
      <c r="A54" s="21" t="s">
        <v>72</v>
      </c>
      <c r="B54" s="103">
        <f>$B$53/$B$34</f>
        <v>21.428571428571427</v>
      </c>
      <c r="C54" s="73" t="str">
        <f>IF(B54=0," ",IF(B54=B23,"Dans la norme",IF(B54&gt;B23,"Au-dessus de la norme","En dessous de la norme")))</f>
        <v>Au-dessus de la norme</v>
      </c>
      <c r="D54" s="75"/>
      <c r="E54" s="31"/>
    </row>
    <row r="55" spans="1:8" ht="15" thickBot="1" x14ac:dyDescent="0.35">
      <c r="A55" s="70" t="s">
        <v>31</v>
      </c>
      <c r="B55" s="71"/>
      <c r="C55" s="129"/>
      <c r="D55" s="130"/>
      <c r="E55" s="131"/>
    </row>
    <row r="56" spans="1:8" ht="15" thickBot="1" x14ac:dyDescent="0.35"/>
    <row r="57" spans="1:8" ht="16.2" thickBot="1" x14ac:dyDescent="0.35">
      <c r="A57" s="7" t="s">
        <v>23</v>
      </c>
      <c r="B57" s="55">
        <f>SUM(B58:B62)</f>
        <v>770</v>
      </c>
      <c r="C57" s="7"/>
      <c r="D57" s="7"/>
      <c r="E57" s="38"/>
    </row>
    <row r="58" spans="1:8" x14ac:dyDescent="0.3">
      <c r="A58" s="30" t="s">
        <v>20</v>
      </c>
      <c r="B58" s="26">
        <f>$B$36*$B$37</f>
        <v>770</v>
      </c>
      <c r="C58" s="36"/>
      <c r="D58" s="36"/>
      <c r="E58" s="37"/>
    </row>
    <row r="59" spans="1:8" x14ac:dyDescent="0.3">
      <c r="A59" s="12" t="s">
        <v>21</v>
      </c>
      <c r="B59" s="26">
        <f>B40*($B$38+$B$38*$B$25)</f>
        <v>0</v>
      </c>
      <c r="C59" s="9" t="s">
        <v>11</v>
      </c>
      <c r="D59" s="29">
        <f>B59/$B$13</f>
        <v>0</v>
      </c>
      <c r="E59" s="13" t="s">
        <v>14</v>
      </c>
      <c r="F59" t="s">
        <v>4</v>
      </c>
      <c r="G59" s="28">
        <f>B59/(B13/D13)</f>
        <v>0</v>
      </c>
      <c r="H59" t="s">
        <v>56</v>
      </c>
    </row>
    <row r="60" spans="1:8" x14ac:dyDescent="0.3">
      <c r="A60" s="12" t="s">
        <v>17</v>
      </c>
      <c r="B60" s="26">
        <f>B45*B43</f>
        <v>0</v>
      </c>
      <c r="C60" s="9" t="s">
        <v>11</v>
      </c>
      <c r="D60" s="29">
        <f>B60/$B$13</f>
        <v>0</v>
      </c>
      <c r="E60" s="13" t="s">
        <v>14</v>
      </c>
      <c r="F60" t="s">
        <v>4</v>
      </c>
      <c r="G60" s="28">
        <f>D14*D60</f>
        <v>0</v>
      </c>
      <c r="H60" t="s">
        <v>56</v>
      </c>
    </row>
    <row r="61" spans="1:8" x14ac:dyDescent="0.3">
      <c r="A61" s="12" t="s">
        <v>22</v>
      </c>
      <c r="B61" s="90"/>
      <c r="C61" s="24"/>
      <c r="D61" s="91"/>
      <c r="E61" s="25"/>
      <c r="G61" s="28"/>
    </row>
    <row r="62" spans="1:8" ht="15" thickBot="1" x14ac:dyDescent="0.35">
      <c r="A62" s="21" t="s">
        <v>32</v>
      </c>
      <c r="B62" s="96">
        <f>B41*$B$19</f>
        <v>0</v>
      </c>
      <c r="C62" s="15"/>
      <c r="D62" s="43"/>
      <c r="E62" s="16"/>
    </row>
    <row r="64" spans="1:8" ht="15" thickBot="1" x14ac:dyDescent="0.35"/>
    <row r="65" spans="1:5" ht="15.6" x14ac:dyDescent="0.3">
      <c r="A65" s="3" t="s">
        <v>9</v>
      </c>
      <c r="B65" s="4"/>
      <c r="C65" s="4"/>
      <c r="D65" s="4"/>
      <c r="E65" s="5"/>
    </row>
    <row r="66" spans="1:5" x14ac:dyDescent="0.3">
      <c r="A66" s="12" t="s">
        <v>10</v>
      </c>
      <c r="B66" s="34">
        <f>$B$53*$B$52+$B$55</f>
        <v>750</v>
      </c>
      <c r="C66" s="9"/>
      <c r="D66" s="9"/>
      <c r="E66" s="13"/>
    </row>
    <row r="67" spans="1:5" x14ac:dyDescent="0.3">
      <c r="A67" s="12" t="s">
        <v>6</v>
      </c>
      <c r="B67" s="34">
        <f>B57+B46</f>
        <v>770</v>
      </c>
      <c r="C67" s="9"/>
      <c r="D67" s="9"/>
      <c r="E67" s="13"/>
    </row>
    <row r="68" spans="1:5" x14ac:dyDescent="0.3">
      <c r="A68" s="12" t="s">
        <v>37</v>
      </c>
      <c r="B68" s="34">
        <f>B53*B20+B49+B50</f>
        <v>22.5</v>
      </c>
      <c r="C68" s="9"/>
      <c r="D68" s="9"/>
      <c r="E68" s="13"/>
    </row>
    <row r="69" spans="1:5" ht="15" thickBot="1" x14ac:dyDescent="0.35">
      <c r="A69" s="23" t="s">
        <v>8</v>
      </c>
      <c r="B69" s="51">
        <f>1-B68/B53</f>
        <v>0.85</v>
      </c>
      <c r="C69" s="24"/>
      <c r="D69" s="24"/>
      <c r="E69" s="25"/>
    </row>
    <row r="70" spans="1:5" ht="15" thickBot="1" x14ac:dyDescent="0.35">
      <c r="A70" s="53" t="s">
        <v>3</v>
      </c>
      <c r="B70" s="92">
        <f>B67/B69</f>
        <v>905.88235294117646</v>
      </c>
      <c r="C70" s="52" t="s">
        <v>11</v>
      </c>
      <c r="D70" s="88">
        <f>B70/B53</f>
        <v>6.0392156862745097</v>
      </c>
      <c r="E70" s="35" t="s">
        <v>7</v>
      </c>
    </row>
    <row r="71" spans="1:5" ht="15" thickBot="1" x14ac:dyDescent="0.35"/>
    <row r="72" spans="1:5" ht="15" thickBot="1" x14ac:dyDescent="0.35">
      <c r="A72" s="53" t="s">
        <v>24</v>
      </c>
      <c r="B72" s="102">
        <f>B66*B69-B67</f>
        <v>-132.5</v>
      </c>
      <c r="C72" s="52" t="s">
        <v>12</v>
      </c>
      <c r="D72" s="101">
        <f>B52</f>
        <v>5</v>
      </c>
      <c r="E72" s="35" t="s">
        <v>74</v>
      </c>
    </row>
  </sheetData>
  <mergeCells count="18">
    <mergeCell ref="C55:E55"/>
    <mergeCell ref="C46:E46"/>
    <mergeCell ref="C48:E48"/>
    <mergeCell ref="C49:E49"/>
    <mergeCell ref="C50:E50"/>
    <mergeCell ref="C52:E52"/>
    <mergeCell ref="C53:E53"/>
    <mergeCell ref="C39:E39"/>
    <mergeCell ref="C40:E40"/>
    <mergeCell ref="C41:E41"/>
    <mergeCell ref="C45:E45"/>
    <mergeCell ref="C44:E44"/>
    <mergeCell ref="C38:E38"/>
    <mergeCell ref="C32:E32"/>
    <mergeCell ref="C33:E33"/>
    <mergeCell ref="C34:E34"/>
    <mergeCell ref="C36:E36"/>
    <mergeCell ref="C37:E37"/>
  </mergeCells>
  <conditionalFormatting sqref="B54 D54">
    <cfRule type="cellIs" dxfId="3" priority="6" operator="greaterThan">
      <formula>$B$23</formula>
    </cfRule>
    <cfRule type="cellIs" dxfId="2" priority="7" operator="greaterThan">
      <formula>75</formula>
    </cfRule>
    <cfRule type="cellIs" dxfId="1" priority="8" operator="greaterThan">
      <formula>75</formula>
    </cfRule>
  </conditionalFormatting>
  <conditionalFormatting sqref="D58">
    <cfRule type="cellIs" dxfId="0" priority="9" operator="greaterThan">
      <formula>$B$24</formula>
    </cfRule>
  </conditionalFormatting>
  <dataValidations count="1">
    <dataValidation type="list" allowBlank="1" showInputMessage="1" showErrorMessage="1" sqref="B39 B44" xr:uid="{784981EB-001C-4F5A-A465-8FE1AA23928D}">
      <formula1>$A$13:$A$17</formula1>
    </dataValidation>
  </dataValidations>
  <pageMargins left="0.25" right="0.25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2 B y V Y Q w Z e e l A A A A 9 Q A A A B I A H A B D b 2 5 m a W c v U G F j a 2 F n Z S 5 4 b W w g o h g A K K A U A A A A A A A A A A A A A A A A A A A A A A A A A A A A h Y / B C o I w A I Z f R X Z 3 m y v C Z E 4 o u i U E Q X Q d c + p I Z 2 y z + W 4 d e q R e I a O s b h 3 / 7 / 8 O / 3 + / 3 m g 2 t E 1 w k c a q T q c g g h g E U o u u U L p K Q e / K M A Y Z o z s u T r y S w S h r m w y 2 S E H t 3 D l B y H s P / Q x 2 p k I E 4 w g d 8 + 1 e 1 L L l 4 C O r / 3 K o t H V c C w k Y P b z G M A K X C x j P C c Q U T Y z m S n 9 7 M s 5 9 t j + Q r v v G 9 U a y 0 o S r D U V T p O h 9 g T 0 A U E s D B B Q A A g A I A L t g c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7 Y H J V K I p H u A 4 A A A A R A A A A E w A c A E Z v c m 1 1 b G F z L 1 N l Y 3 R p b 2 4 x L m 0 g o h g A K K A U A A A A A A A A A A A A A A A A A A A A A A A A A A A A K 0 5 N L s n M z 1 M I h t C G 1 g B Q S w E C L Q A U A A I A C A C 7 Y H J V h D B l 5 6 U A A A D 1 A A A A E g A A A A A A A A A A A A A A A A A A A A A A Q 2 9 u Z m l n L 1 B h Y 2 t h Z 2 U u e G 1 s U E s B A i 0 A F A A C A A g A u 2 B y V Q / K 6 a u k A A A A 6 Q A A A B M A A A A A A A A A A A A A A A A A 8 Q A A A F t D b 2 5 0 Z W 5 0 X 1 R 5 c G V z X S 5 4 b W x Q S w E C L Q A U A A I A C A C 7 Y H J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P M o V U U M 8 k 2 L + t K 0 E T f P + Q A A A A A C A A A A A A A D Z g A A w A A A A B A A A A D P I D X H 2 s / E r o u 9 V Z S c v c x k A A A A A A S A A A C g A A A A E A A A A G W W + 7 c g k a Q e R p H k 4 Z o O 9 d l Q A A A A z 5 l u z i W t P e b E / j M p D z 7 o B A g m P O o 2 U 9 7 K U c v j v S n k S T 5 3 l R 2 7 A P n j 5 n 5 r H o z c P 7 P X I u u h g r R G t l n F h a u w r X p C E W / W D 5 r w L e T K 8 H a A E J i k s T 4 U A A A A i G 9 6 3 E / n u F E x D c m 0 a Y A S 4 6 4 Y K b c = < / D a t a M a s h u p > 
</file>

<file path=customXml/itemProps1.xml><?xml version="1.0" encoding="utf-8"?>
<ds:datastoreItem xmlns:ds="http://schemas.openxmlformats.org/officeDocument/2006/customXml" ds:itemID="{DC4B99B2-505A-4A42-B19A-8A8E39548F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Charlier</dc:creator>
  <cp:lastModifiedBy>Nicolas Charlier</cp:lastModifiedBy>
  <cp:lastPrinted>2022-09-06T15:58:49Z</cp:lastPrinted>
  <dcterms:created xsi:type="dcterms:W3CDTF">2022-02-21T14:54:58Z</dcterms:created>
  <dcterms:modified xsi:type="dcterms:W3CDTF">2025-01-16T16:02:13Z</dcterms:modified>
</cp:coreProperties>
</file>